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xr:revisionPtr revIDLastSave="0" documentId="11_3B157CB3D56B6D802F73A269BD359F7DC9369644" xr6:coauthVersionLast="47" xr6:coauthVersionMax="47" xr10:uidLastSave="{00000000-0000-0000-0000-000000000000}"/>
  <bookViews>
    <workbookView xWindow="0" yWindow="0" windowWidth="0" windowHeight="0" xr2:uid="{00000000-000D-0000-FFFF-FFFF00000000}"/>
  </bookViews>
  <sheets>
    <sheet name="Calculadora ROI" sheetId="1" r:id="rId1"/>
    <sheet name="Guía y método"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 r="B34" i="1"/>
  <c r="B23" i="1"/>
  <c r="B24" i="1"/>
  <c r="B25" i="1"/>
  <c r="B33" i="1"/>
  <c r="B31" i="1"/>
  <c r="B32" i="1"/>
  <c r="G30" i="1"/>
  <c r="H30" i="1"/>
  <c r="B30" i="1"/>
  <c r="G29" i="1"/>
  <c r="H29" i="1"/>
  <c r="B26" i="1"/>
  <c r="B29" i="1"/>
  <c r="G28" i="1"/>
  <c r="H28" i="1"/>
  <c r="B28" i="1"/>
  <c r="G27" i="1"/>
  <c r="H27" i="1"/>
  <c r="B27" i="1"/>
  <c r="G26" i="1"/>
  <c r="H26" i="1"/>
  <c r="G25" i="1"/>
  <c r="H25" i="1"/>
  <c r="G24" i="1"/>
  <c r="H24" i="1"/>
  <c r="G23" i="1"/>
  <c r="H23" i="1"/>
  <c r="G22" i="1"/>
  <c r="H22" i="1"/>
  <c r="F16" i="1"/>
  <c r="J12" i="1"/>
  <c r="F12" i="1"/>
  <c r="J8" i="1"/>
  <c r="F8" i="1"/>
  <c r="J4" i="1"/>
  <c r="F4" i="1"/>
</calcChain>
</file>

<file path=xl/sharedStrings.xml><?xml version="1.0" encoding="utf-8"?>
<sst xmlns="http://schemas.openxmlformats.org/spreadsheetml/2006/main" count="129" uniqueCount="115">
  <si>
    <t>Calculadora de rentabilidad inmobiliaria | 7R</t>
  </si>
  <si>
    <t>Calcula rentabilidad bruta, rentabilidad neta, ROI operativo y valor estimado por cap rate.</t>
  </si>
  <si>
    <t>DATOS DEL INMUEBLE Y SUPUESTOS</t>
  </si>
  <si>
    <t>Concepto</t>
  </si>
  <si>
    <t>Dato editable</t>
  </si>
  <si>
    <t>Unidad</t>
  </si>
  <si>
    <t>Fuente / cómo documentarlo</t>
  </si>
  <si>
    <t>Precio del inmueble</t>
  </si>
  <si>
    <t>MXN</t>
  </si>
  <si>
    <t>Precio de compra, escritura, avalúo o precio de oferta.</t>
  </si>
  <si>
    <t>Renta mensual</t>
  </si>
  <si>
    <t>MXN/mes</t>
  </si>
  <si>
    <t>Contrato vigente, mercado comparable o renta objetivo.</t>
  </si>
  <si>
    <t>Otros ingresos mensuales</t>
  </si>
  <si>
    <t>Estacionamientos, bodegas, publicidad u otros ingresos recurrentes.</t>
  </si>
  <si>
    <t>Vacancia estimada</t>
  </si>
  <si>
    <t>% anual</t>
  </si>
  <si>
    <t>Histórico del inmueble o supuesto conservador de mercado.</t>
  </si>
  <si>
    <t>Mantenimiento anual pagado por propietario</t>
  </si>
  <si>
    <t>MXN/año</t>
  </si>
  <si>
    <t>Cuotas no trasladadas al inquilino.</t>
  </si>
  <si>
    <t>Predial anual</t>
  </si>
  <si>
    <t>Recibo o estimación anual.</t>
  </si>
  <si>
    <t>Seguro anual</t>
  </si>
  <si>
    <t>Póliza vigente o cotización.</t>
  </si>
  <si>
    <t>Administración anual</t>
  </si>
  <si>
    <t>Honorarios de property management, si aplica.</t>
  </si>
  <si>
    <t>Reparaciones y otros gastos operativos</t>
  </si>
  <si>
    <t>Promedio histórico o reserva anual prudente.</t>
  </si>
  <si>
    <t>Gastos de escrituración / adquisición</t>
  </si>
  <si>
    <t>Impuestos, derechos, honorarios y gastos de cierre.</t>
  </si>
  <si>
    <t>Adecuaciones iniciales</t>
  </si>
  <si>
    <t>Remodelación, mobiliario o adecuaciones previas a rentar.</t>
  </si>
  <si>
    <t>Otros costos iniciales</t>
  </si>
  <si>
    <t>Comisiones, estudios u otros desembolsos de entrada.</t>
  </si>
  <si>
    <t>Cap rate objetivo</t>
  </si>
  <si>
    <t>Tasa mínima exigida por el inversionista según riesgo y mercado.</t>
  </si>
  <si>
    <t>RESULTADOS DEL ANÁLISIS</t>
  </si>
  <si>
    <t>VALOR ESTIMADO SEGÚN DISTINTOS CAP RATES</t>
  </si>
  <si>
    <t>Indicador</t>
  </si>
  <si>
    <t>Resultado</t>
  </si>
  <si>
    <t>Lectura rápida</t>
  </si>
  <si>
    <t>Cap rate</t>
  </si>
  <si>
    <t>Valor estimado</t>
  </si>
  <si>
    <t>Diferencia vs precio</t>
  </si>
  <si>
    <t>Renta bruta anual</t>
  </si>
  <si>
    <t>Ingreso potencial antes de vacancia y gastos.</t>
  </si>
  <si>
    <t>Ingreso efectivo anual después de vacancia</t>
  </si>
  <si>
    <t>Ingreso anual esperado después de descontar vacancia.</t>
  </si>
  <si>
    <t>Gastos operativos anuales</t>
  </si>
  <si>
    <t>Costos necesarios para operar y mantener el activo.</t>
  </si>
  <si>
    <t>NOI / Ingreso operativo neto</t>
  </si>
  <si>
    <t>Ingreso central para calcular cap rate y valor por capitalización.</t>
  </si>
  <si>
    <t>Capital total invertido</t>
  </si>
  <si>
    <t>Precio + escrituración + adecuaciones + otros costos iniciales.</t>
  </si>
  <si>
    <t>Rentabilidad bruta anual</t>
  </si>
  <si>
    <t>Rendimiento antes de gastos.</t>
  </si>
  <si>
    <t>Rentabilidad neta anual</t>
  </si>
  <si>
    <t>Rendimiento del NOI respecto al precio del inmueble.</t>
  </si>
  <si>
    <t>ROI operativo sobre capital total invertido</t>
  </si>
  <si>
    <t>Rendimiento del NOI respecto a todo el capital desembolsado.</t>
  </si>
  <si>
    <t>Cap rate actual</t>
  </si>
  <si>
    <t>Métrica equivalente a NOI ÷ valor actual del inmueble.</t>
  </si>
  <si>
    <t>Valor estimado según cap rate objetivo</t>
  </si>
  <si>
    <t>Valor teórico al capitalizar el NOI con la tasa objetivo.</t>
  </si>
  <si>
    <t>Diferencia entre valor estimado y precio</t>
  </si>
  <si>
    <t>Positivo: valor teórico mayor al precio. Negativo: menor.</t>
  </si>
  <si>
    <t>Flujo operativo mensual promedio</t>
  </si>
  <si>
    <t>Promedio mensual del NOI, antes de financiamiento e impuestos.</t>
  </si>
  <si>
    <t>Multiplicador de renta bruta (GRM)</t>
  </si>
  <si>
    <t>Años de renta bruta necesarios para igualar el precio, aprox.</t>
  </si>
  <si>
    <t>Nota: Este modelo es una herramienta educativa y de análisis preliminar. No sustituye un avalúo, estudio de mercado, asesoría fiscal, financiera o legal. No incluye financiamiento, impuestos sobre la renta, plusvalía futura ni costos de venta.</t>
  </si>
  <si>
    <t>Guía de uso y metodología</t>
  </si>
  <si>
    <t>CÓMO USAR LA CALCULADORA</t>
  </si>
  <si>
    <t>1</t>
  </si>
  <si>
    <t>Captura únicamente las celdas amarillas de la hoja “Calculadora ROI”.</t>
  </si>
  <si>
    <t>2</t>
  </si>
  <si>
    <t>Usa datos documentados cuando existan: contrato de renta, recibos, predial, mantenimiento y gastos de adquisición.</t>
  </si>
  <si>
    <t>3</t>
  </si>
  <si>
    <t>Para vacancia, utiliza un supuesto prudente. Una renta teórica sin considerar periodos vacíos puede sobrestimar el rendimiento.</t>
  </si>
  <si>
    <t>4</t>
  </si>
  <si>
    <t>El valor por cap rate utiliza el NOI: Valor estimado = NOI ÷ cap rate objetivo.</t>
  </si>
  <si>
    <t>5</t>
  </si>
  <si>
    <t>Compara el resultado con inmuebles similares y ajusta por ubicación, liquidez, estado físico, inquilino y duración del contrato.</t>
  </si>
  <si>
    <t>FÓRMULAS CLAVE</t>
  </si>
  <si>
    <t>Fórmula conceptual</t>
  </si>
  <si>
    <t>Qué responde</t>
  </si>
  <si>
    <t>Rentabilidad bruta</t>
  </si>
  <si>
    <t>(Renta mensual + otros ingresos) × 12 ÷ precio</t>
  </si>
  <si>
    <t>¿Qué rendimiento produce antes de vacancia y gastos?</t>
  </si>
  <si>
    <t>Ingreso efectivo</t>
  </si>
  <si>
    <t>Renta bruta anual × (1 − vacancia)</t>
  </si>
  <si>
    <t>¿Cuánto ingreso anual es razonable esperar?</t>
  </si>
  <si>
    <t>NOI</t>
  </si>
  <si>
    <t>Ingreso efectivo − gastos operativos</t>
  </si>
  <si>
    <t>¿Cuánto genera el activo antes de deuda e impuestos?</t>
  </si>
  <si>
    <t>Rentabilidad neta / cap rate actual</t>
  </si>
  <si>
    <t>NOI ÷ precio del inmueble</t>
  </si>
  <si>
    <t>¿Qué rendimiento operativo ofrece respecto al valor actual?</t>
  </si>
  <si>
    <t>ROI operativo</t>
  </si>
  <si>
    <t>NOI ÷ capital total invertido</t>
  </si>
  <si>
    <t>¿Qué rendimiento obtiene todo el capital desembolsado?</t>
  </si>
  <si>
    <t>Valor por cap rate</t>
  </si>
  <si>
    <t>NOI ÷ cap rate objetivo</t>
  </si>
  <si>
    <t>¿Qué valor teórico soporta el ingreso neto?</t>
  </si>
  <si>
    <t>INTERPRETACIÓN EJECUTIVA</t>
  </si>
  <si>
    <t>Métrica</t>
  </si>
  <si>
    <t>Lectura correcta</t>
  </si>
  <si>
    <t>Útil para una primera comparación, pero puede sobrestimar el desempeño real.</t>
  </si>
  <si>
    <t>Rentabilidad neta</t>
  </si>
  <si>
    <t>Más cercana a la operación real porque descuenta vacancia y gastos.</t>
  </si>
  <si>
    <t>Útil para medir el rendimiento sobre todo el capital efectivamente invertido.</t>
  </si>
  <si>
    <t>Permite comparar activos por su capacidad de generar NOI respecto a su valor.</t>
  </si>
  <si>
    <t>Es una indicación por ingresos; no sustituye un avalúo ni el análisis de comparables.</t>
  </si>
  <si>
    <t>Criterio profesional: una tasa alta no siempre significa una mejor inversión. También deben evaluarse la ubicación, la estabilidad del inquilino, la liquidez de reventa, la calidad del contrato, el riesgo de vacancia, los costos futuros y el potencial de crecimiento de rentas.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</si>
</sst>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Red]\(\$#,##0\);\-"/>
    <numFmt numFmtId="165" formatCode="0.0%;[Red]\(0.0%\);\-"/>
    <numFmt numFmtId="166" formatCode="0.0\x;[Red]\(0.0\x\);\-"/>
  </numFmts>
  <fonts count="15" x14ac:knownFonts="1">
    <font>
      <sz val="11"/>
      <name val="Carlito"/>
    </font>
    <font>
      <b/>
      <sz val="18"/>
      <color rgb="FFFFFFFF"/>
      <name val="Carlito"/>
    </font>
    <font>
      <i/>
      <sz val="10"/>
      <color rgb="FF1F1F1F"/>
      <name val="Carlito"/>
    </font>
    <font>
      <b/>
      <sz val="11"/>
      <color rgb="FFFFFFFF"/>
      <name val="Carlito"/>
    </font>
    <font>
      <sz val="11"/>
      <color rgb="FF1F1F1F"/>
      <name val="Carlito"/>
    </font>
    <font>
      <b/>
      <sz val="11"/>
      <color rgb="FF0000FF"/>
      <name val="Carlito"/>
    </font>
    <font>
      <sz val="11"/>
      <color rgb="FF6B7280"/>
      <name val="Carlito"/>
    </font>
    <font>
      <sz val="9"/>
      <color rgb="FF6B7280"/>
      <name val="Carlito"/>
    </font>
    <font>
      <b/>
      <sz val="11"/>
      <color rgb="FF000000"/>
      <name val="Carlito"/>
    </font>
    <font>
      <b/>
      <sz val="14"/>
      <color rgb="FFFFFFFF"/>
      <name val="Carlito"/>
    </font>
    <font>
      <sz val="10"/>
      <color rgb="FF1F1F1F"/>
      <name val="Carlito"/>
    </font>
    <font>
      <sz val="11"/>
      <color rgb="FF0000FF"/>
      <name val="Carlito"/>
    </font>
    <font>
      <sz val="11"/>
      <color rgb="FF000000"/>
      <name val="Carlito"/>
    </font>
    <font>
      <i/>
      <sz val="9"/>
      <color rgb="FF6B7280"/>
      <name val="Carlito"/>
    </font>
    <font>
      <b/>
      <sz val="11"/>
      <color rgb="FF1F1F1F"/>
      <name val="Carlito"/>
    </font>
  </fonts>
  <fills count="7">
    <fill>
      <patternFill patternType="none"/>
    </fill>
    <fill>
      <patternFill patternType="gray125"/>
    </fill>
    <fill>
      <patternFill patternType="solid">
        <fgColor rgb="FF1F1F1F"/>
      </patternFill>
    </fill>
    <fill>
      <patternFill patternType="solid">
        <fgColor rgb="FFF5EBD8"/>
      </patternFill>
    </fill>
    <fill>
      <patternFill patternType="solid">
        <fgColor rgb="FFC5A46D"/>
      </patternFill>
    </fill>
    <fill>
      <patternFill patternType="solid">
        <fgColor rgb="FFFFF2CC"/>
      </patternFill>
    </fill>
    <fill>
      <patternFill patternType="solid">
        <fgColor rgb="FFF3F4F6"/>
      </patternFill>
    </fill>
  </fills>
  <borders count="1">
    <border>
      <left/>
      <right/>
      <top/>
      <bottom/>
      <diagonal/>
    </border>
  </borders>
  <cellStyleXfs count="1">
    <xf numFmtId="0" fontId="0" fillId="0" borderId="0"/>
  </cellStyleXfs>
  <cellXfs count="31">
    <xf numFmtId="0" fontId="0" fillId="0" borderId="0" xfId="0"/>
    <xf numFmtId="0" fontId="0" fillId="3" borderId="0" xfId="0" applyNumberFormat="1" applyFont="1" applyFill="1" applyBorder="1"/>
    <xf numFmtId="0" fontId="3" fillId="2" borderId="0" xfId="0" applyNumberFormat="1" applyFont="1" applyFill="1" applyBorder="1" applyAlignment="1">
      <alignment horizontal="center" vertical="center" wrapText="1"/>
    </xf>
    <xf numFmtId="0" fontId="4" fillId="0" borderId="0" xfId="0" applyNumberFormat="1" applyFont="1" applyFill="1" applyBorder="1" applyAlignment="1">
      <alignment vertical="center" wrapText="1"/>
    </xf>
    <xf numFmtId="0" fontId="6" fillId="0" borderId="0" xfId="0" applyNumberFormat="1" applyFont="1" applyFill="1" applyBorder="1" applyAlignment="1">
      <alignment horizontal="center" vertical="center"/>
    </xf>
    <xf numFmtId="0" fontId="7" fillId="0" borderId="0" xfId="0" applyNumberFormat="1" applyFont="1" applyFill="1" applyBorder="1" applyAlignment="1">
      <alignment vertical="center" wrapText="1"/>
    </xf>
    <xf numFmtId="164" fontId="5" fillId="5" borderId="0" xfId="0" applyNumberFormat="1" applyFont="1" applyFill="1" applyBorder="1" applyAlignment="1">
      <alignment horizontal="right" vertical="center"/>
    </xf>
    <xf numFmtId="165" fontId="5" fillId="5" borderId="0" xfId="0" applyNumberFormat="1" applyFont="1" applyFill="1" applyBorder="1" applyAlignment="1">
      <alignment horizontal="right" vertical="center"/>
    </xf>
    <xf numFmtId="164" fontId="8" fillId="0" borderId="0" xfId="0" applyNumberFormat="1" applyFont="1" applyFill="1" applyBorder="1" applyAlignment="1">
      <alignment horizontal="right" vertical="center"/>
    </xf>
    <xf numFmtId="165" fontId="8" fillId="0" borderId="0" xfId="0" applyNumberFormat="1" applyFont="1" applyFill="1" applyBorder="1" applyAlignment="1">
      <alignment horizontal="right" vertical="center"/>
    </xf>
    <xf numFmtId="166" fontId="8" fillId="0" borderId="0" xfId="0" applyNumberFormat="1" applyFont="1" applyFill="1" applyBorder="1" applyAlignment="1">
      <alignment horizontal="right" vertical="center"/>
    </xf>
    <xf numFmtId="164" fontId="8" fillId="3" borderId="0" xfId="0" applyNumberFormat="1" applyFont="1" applyFill="1" applyBorder="1" applyAlignment="1">
      <alignment horizontal="right" vertical="center"/>
    </xf>
    <xf numFmtId="165" fontId="8" fillId="3" borderId="0" xfId="0" applyNumberFormat="1" applyFont="1" applyFill="1" applyBorder="1" applyAlignment="1">
      <alignment horizontal="right" vertical="center"/>
    </xf>
    <xf numFmtId="0" fontId="3" fillId="2" borderId="0" xfId="0" applyNumberFormat="1" applyFont="1" applyFill="1" applyBorder="1" applyAlignment="1">
      <alignment horizontal="center"/>
    </xf>
    <xf numFmtId="0" fontId="3" fillId="2" borderId="0" xfId="0" applyNumberFormat="1" applyFont="1" applyFill="1" applyBorder="1" applyAlignment="1">
      <alignment horizontal="center" vertical="center"/>
    </xf>
    <xf numFmtId="165" fontId="11" fillId="0" borderId="0" xfId="0" applyNumberFormat="1" applyFont="1" applyFill="1" applyBorder="1"/>
    <xf numFmtId="164" fontId="12" fillId="0" borderId="0" xfId="0" applyNumberFormat="1" applyFont="1" applyFill="1" applyBorder="1"/>
    <xf numFmtId="0" fontId="14" fillId="3" borderId="0" xfId="0" applyNumberFormat="1" applyFont="1" applyFill="1" applyBorder="1" applyAlignment="1">
      <alignment horizontal="center" vertical="center"/>
    </xf>
    <xf numFmtId="0" fontId="0" fillId="0" borderId="0" xfId="0" applyNumberFormat="1" applyFont="1" applyFill="1" applyBorder="1" applyAlignment="1">
      <alignment vertical="center" wrapText="1"/>
    </xf>
    <xf numFmtId="0" fontId="1" fillId="2"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xf>
    <xf numFmtId="0" fontId="3" fillId="4" borderId="0" xfId="0" applyNumberFormat="1" applyFont="1" applyFill="1" applyBorder="1" applyAlignment="1">
      <alignment horizontal="left" vertical="center"/>
    </xf>
    <xf numFmtId="0" fontId="9" fillId="2" borderId="0" xfId="0" applyNumberFormat="1" applyFont="1" applyFill="1" applyBorder="1" applyAlignment="1">
      <alignment horizontal="center" vertical="center" wrapText="1"/>
    </xf>
    <xf numFmtId="0" fontId="9" fillId="4" borderId="0" xfId="0" applyNumberFormat="1" applyFont="1" applyFill="1" applyBorder="1" applyAlignment="1">
      <alignment horizontal="center" vertical="center" wrapText="1"/>
    </xf>
    <xf numFmtId="0" fontId="10" fillId="6" borderId="0" xfId="0" applyNumberFormat="1" applyFont="1" applyFill="1" applyBorder="1" applyAlignment="1">
      <alignment horizontal="left" vertical="center" wrapText="1"/>
    </xf>
    <xf numFmtId="0" fontId="13" fillId="6" borderId="0" xfId="0" applyNumberFormat="1" applyFont="1" applyFill="1" applyBorder="1" applyAlignment="1">
      <alignment vertical="center" wrapText="1"/>
    </xf>
    <xf numFmtId="0" fontId="3" fillId="2" borderId="0" xfId="0" applyNumberFormat="1" applyFont="1" applyFill="1" applyBorder="1" applyAlignment="1">
      <alignment horizontal="center" vertical="center" wrapText="1"/>
    </xf>
    <xf numFmtId="0" fontId="7" fillId="0" borderId="0" xfId="0" applyNumberFormat="1" applyFont="1" applyFill="1" applyBorder="1" applyAlignment="1">
      <alignment vertical="center" wrapText="1"/>
    </xf>
    <xf numFmtId="0" fontId="7" fillId="3" borderId="0" xfId="0" applyNumberFormat="1" applyFont="1" applyFill="1" applyBorder="1" applyAlignment="1">
      <alignment vertical="center" wrapText="1"/>
    </xf>
    <xf numFmtId="0" fontId="3" fillId="4" borderId="0" xfId="0" applyNumberFormat="1" applyFont="1" applyFill="1" applyBorder="1" applyAlignment="1">
      <alignment horizontal="left"/>
    </xf>
    <xf numFmtId="0" fontId="14" fillId="3" borderId="0" xfId="0" applyNumberFormat="1" applyFont="1" applyFill="1" applyBorder="1" applyAlignment="1">
      <alignment vertical="center" wrapText="1"/>
    </xf>
  </cellXfs>
  <cellStyles count="1">
    <cellStyle name="Normal" xfId="0" builtinId="0"/>
  </cellStyles>
  <dxfs count="2">
    <dxf>
      <font>
        <b/>
        <color rgb="FFB91C1C"/>
      </font>
      <fill>
        <patternFill patternType="solid">
          <bgColor rgb="FFFEE2E2"/>
        </patternFill>
      </fill>
    </dxf>
    <dxf>
      <font>
        <b/>
        <color rgb="FF008000"/>
      </font>
      <fill>
        <patternFill patternType="solid">
          <bgColor rgb="FFDCFC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c:style val="2"/>
  <c:chart>
    <c:title>
      <c:tx>
        <c:rich>
          <a:bodyPr/>
          <a:lstStyle/>
          <a:p>
            <a:r>
              <a:rPr lang="es-US"/>
              <a:t>Sensibilidad del valor frente al cap rate</a:t>
            </a:r>
          </a:p>
        </c:rich>
      </c:tx>
      <c:overlay val="0"/>
    </c:title>
    <c:autoTitleDeleted val="0"/>
    <c:plotArea>
      <c:layout/>
      <c:lineChart>
        <c:grouping val="standard"/>
        <c:varyColors val="1"/>
        <c:ser>
          <c:idx val="0"/>
          <c:order val="0"/>
          <c:tx>
            <c:v>Valor estimado</c:v>
          </c:tx>
          <c:cat>
            <c:numRef>
              <c:f>'Calculadora ROI'!$F$22:$F$30</c:f>
              <c:numCache>
                <c:formatCode>0.0%;[Red]\(0.0%\);\-</c:formatCode>
                <c:ptCount val="9"/>
                <c:pt idx="0">
                  <c:v>0.04</c:v>
                </c:pt>
                <c:pt idx="1">
                  <c:v>0.05</c:v>
                </c:pt>
                <c:pt idx="2">
                  <c:v>0.06</c:v>
                </c:pt>
                <c:pt idx="3">
                  <c:v>7.0000000000000007E-2</c:v>
                </c:pt>
                <c:pt idx="4">
                  <c:v>0.08</c:v>
                </c:pt>
                <c:pt idx="5">
                  <c:v>0.09</c:v>
                </c:pt>
                <c:pt idx="6">
                  <c:v>0.1</c:v>
                </c:pt>
                <c:pt idx="7">
                  <c:v>0.11</c:v>
                </c:pt>
                <c:pt idx="8">
                  <c:v>0.12</c:v>
                </c:pt>
              </c:numCache>
            </c:numRef>
          </c:cat>
          <c:val>
            <c:numRef>
              <c:f>'Calculadora ROI'!$G$22:$G$30</c:f>
              <c:numCache>
                <c:formatCode>\$#,##0;[Red]\(\$#,##0\);\-</c:formatCode>
                <c:ptCount val="9"/>
                <c:pt idx="0">
                  <c:v>4950000</c:v>
                </c:pt>
                <c:pt idx="1">
                  <c:v>3960000</c:v>
                </c:pt>
                <c:pt idx="2">
                  <c:v>3300000</c:v>
                </c:pt>
                <c:pt idx="3">
                  <c:v>2828571.4285714282</c:v>
                </c:pt>
                <c:pt idx="4">
                  <c:v>2475000</c:v>
                </c:pt>
                <c:pt idx="5">
                  <c:v>2200000</c:v>
                </c:pt>
                <c:pt idx="6">
                  <c:v>1980000</c:v>
                </c:pt>
                <c:pt idx="7">
                  <c:v>1800000</c:v>
                </c:pt>
                <c:pt idx="8">
                  <c:v>1650000</c:v>
                </c:pt>
              </c:numCache>
            </c:numRef>
          </c:val>
          <c:smooth val="0"/>
          <c:extLst>
            <c:ext xmlns:c16="http://schemas.microsoft.com/office/drawing/2014/chart" uri="{C3380CC4-5D6E-409C-BE32-E72D297353CC}">
              <c16:uniqueId val="{00000000-0EEA-6F49-BFB5-1323B26477F5}"/>
            </c:ext>
          </c:extLst>
        </c:ser>
        <c:dLbls>
          <c:showLegendKey val="0"/>
          <c:showVal val="0"/>
          <c:showCatName val="0"/>
          <c:showSerName val="0"/>
          <c:showPercent val="0"/>
          <c:showBubbleSize val="0"/>
        </c:dLbls>
        <c:marker val="1"/>
        <c:smooth val="0"/>
        <c:axId val="48650112"/>
        <c:axId val="48672768"/>
      </c:lineChart>
      <c:catAx>
        <c:axId val="48650112"/>
        <c:scaling>
          <c:orientation val="minMax"/>
        </c:scaling>
        <c:delete val="0"/>
        <c:axPos val="b"/>
        <c:majorGridlines>
          <c:spPr>
            <a:ln w="9525">
              <a:solidFill>
                <a:srgbClr val="CCCCCC"/>
              </a:solidFill>
              <a:prstDash val="dash"/>
            </a:ln>
          </c:spPr>
        </c:majorGridlines>
        <c:numFmt formatCode="0.0%;[Red]\(0.0%\);\-"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Red]\(\$#,##0\);\-" sourceLinked="1"/>
        <c:majorTickMark val="none"/>
        <c:minorTickMark val="none"/>
        <c:tickLblPos val="nextTo"/>
        <c:crossAx val="48650112"/>
        <c:crosses val="autoZero"/>
        <c:crossBetween val="between"/>
      </c:valAx>
    </c:plotArea>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dr:twoCellAnchor>
    <xdr:from>
      <xdr:col>5</xdr:col>
      <xdr:colOff>0</xdr:colOff>
      <xdr:row>31</xdr:row>
      <xdr:rowOff>0</xdr:rowOff>
    </xdr:from>
    <xdr:to>
      <xdr:col>12</xdr:col>
      <xdr:colOff>0</xdr:colOff>
      <xdr:row>48</xdr:row>
      <xdr:rowOff>0</xdr:rowOff>
    </xdr:to>
    <xdr:graphicFrame macro="">
      <xdr:nvGraphicFramePr>
        <xdr:cNvPr id="2" name="Chart">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0"/>
  <sheetViews>
    <sheetView tabSelected="1" zoomScaleNormal="60" zoomScaleSheetLayoutView="100" workbookViewId="0"/>
  </sheetViews>
  <sheetFormatPr defaultRowHeight="15" x14ac:dyDescent="0.2"/>
  <cols>
    <col min="1" max="1" width="34.03125" customWidth="1"/>
    <col min="2" max="3" width="18.0234375" customWidth="1"/>
    <col min="4" max="4" width="46.00390625" customWidth="1"/>
    <col min="5" max="5" width="2.95703125" customWidth="1"/>
    <col min="6" max="6" width="16.0078125" customWidth="1"/>
    <col min="7" max="7" width="18.0234375" customWidth="1"/>
    <col min="8" max="8" width="20.04296875" customWidth="1"/>
    <col min="9" max="9" width="2.95703125" customWidth="1"/>
    <col min="10" max="11" width="16.0078125" customWidth="1"/>
    <col min="12" max="12" width="18.0234375" customWidth="1"/>
  </cols>
  <sheetData>
    <row r="1" spans="1:12" ht="33.950000000000003" customHeight="1" x14ac:dyDescent="0.2">
      <c r="A1" s="19" t="s">
        <v>0</v>
      </c>
      <c r="B1" s="19"/>
      <c r="C1" s="19"/>
      <c r="D1" s="19"/>
      <c r="E1" s="19"/>
      <c r="F1" s="19"/>
      <c r="G1" s="19"/>
      <c r="H1" s="19"/>
      <c r="I1" s="19"/>
      <c r="J1" s="19"/>
      <c r="K1" s="19"/>
      <c r="L1" s="19"/>
    </row>
    <row r="2" spans="1:12" ht="21.95" customHeight="1" x14ac:dyDescent="0.2">
      <c r="A2" s="20" t="s">
        <v>1</v>
      </c>
      <c r="B2" s="20"/>
      <c r="C2" s="20"/>
      <c r="D2" s="20"/>
      <c r="E2" s="20"/>
      <c r="F2" s="20"/>
      <c r="G2" s="20"/>
      <c r="H2" s="20"/>
      <c r="I2" s="20"/>
      <c r="J2" s="20"/>
      <c r="K2" s="20"/>
      <c r="L2" s="20"/>
    </row>
    <row r="4" spans="1:12" ht="21.95" customHeight="1" x14ac:dyDescent="0.2">
      <c r="A4" s="21" t="s">
        <v>2</v>
      </c>
      <c r="B4" s="21"/>
      <c r="C4" s="21"/>
      <c r="D4" s="21"/>
      <c r="F4" s="22" t="str">
        <f>"Rentabilidad bruta"&amp;CHAR(10)&amp;TEXT(B27,"0.0%")</f>
        <v>Rentabilidad bruta
8.0%</v>
      </c>
      <c r="G4" s="22"/>
      <c r="H4" s="22"/>
      <c r="J4" s="22" t="str">
        <f>"NOI anual"&amp;CHAR(10)&amp;TEXT(B25,"$#,##0")</f>
        <v>NOI anual
$198,000</v>
      </c>
      <c r="K4" s="22"/>
      <c r="L4" s="22"/>
    </row>
    <row r="5" spans="1:12" ht="30" customHeight="1" x14ac:dyDescent="0.2">
      <c r="A5" s="2" t="s">
        <v>3</v>
      </c>
      <c r="B5" s="2" t="s">
        <v>4</v>
      </c>
      <c r="C5" s="2" t="s">
        <v>5</v>
      </c>
      <c r="D5" s="2" t="s">
        <v>6</v>
      </c>
      <c r="F5" s="22"/>
      <c r="G5" s="22"/>
      <c r="H5" s="22"/>
      <c r="J5" s="22"/>
      <c r="K5" s="22"/>
      <c r="L5" s="22"/>
    </row>
    <row r="6" spans="1:12" ht="27.95" customHeight="1" x14ac:dyDescent="0.2">
      <c r="A6" s="3" t="s">
        <v>7</v>
      </c>
      <c r="B6" s="6">
        <v>3000000</v>
      </c>
      <c r="C6" s="4" t="s">
        <v>8</v>
      </c>
      <c r="D6" s="5" t="s">
        <v>9</v>
      </c>
      <c r="F6" s="22"/>
      <c r="G6" s="22"/>
      <c r="H6" s="22"/>
      <c r="J6" s="22"/>
      <c r="K6" s="22"/>
      <c r="L6" s="22"/>
    </row>
    <row r="7" spans="1:12" ht="27.95" customHeight="1" x14ac:dyDescent="0.2">
      <c r="A7" s="3" t="s">
        <v>10</v>
      </c>
      <c r="B7" s="6">
        <v>20000</v>
      </c>
      <c r="C7" s="4" t="s">
        <v>11</v>
      </c>
      <c r="D7" s="5" t="s">
        <v>12</v>
      </c>
    </row>
    <row r="8" spans="1:12" ht="27.95" customHeight="1" x14ac:dyDescent="0.2">
      <c r="A8" s="3" t="s">
        <v>13</v>
      </c>
      <c r="B8" s="6">
        <v>0</v>
      </c>
      <c r="C8" s="4" t="s">
        <v>11</v>
      </c>
      <c r="D8" s="5" t="s">
        <v>14</v>
      </c>
      <c r="F8" s="23" t="str">
        <f>"Rentabilidad neta"&amp;CHAR(10)&amp;TEXT(B28,"0.0%")</f>
        <v>Rentabilidad neta
6.6%</v>
      </c>
      <c r="G8" s="23"/>
      <c r="H8" s="23"/>
      <c r="J8" s="23" t="str">
        <f>"Valor por cap objetivo"&amp;CHAR(10)&amp;TEXT(B31,"$#,##0")</f>
        <v>Valor por cap objetivo
$2,828,571</v>
      </c>
      <c r="K8" s="23"/>
      <c r="L8" s="23"/>
    </row>
    <row r="9" spans="1:12" ht="27.95" customHeight="1" x14ac:dyDescent="0.2">
      <c r="A9" s="3" t="s">
        <v>15</v>
      </c>
      <c r="B9" s="7">
        <v>0.05</v>
      </c>
      <c r="C9" s="4" t="s">
        <v>16</v>
      </c>
      <c r="D9" s="5" t="s">
        <v>17</v>
      </c>
      <c r="F9" s="23"/>
      <c r="G9" s="23"/>
      <c r="H9" s="23"/>
      <c r="J9" s="23"/>
      <c r="K9" s="23"/>
      <c r="L9" s="23"/>
    </row>
    <row r="10" spans="1:12" ht="27.95" customHeight="1" x14ac:dyDescent="0.2">
      <c r="A10" s="3" t="s">
        <v>18</v>
      </c>
      <c r="B10" s="6">
        <v>12000</v>
      </c>
      <c r="C10" s="4" t="s">
        <v>19</v>
      </c>
      <c r="D10" s="5" t="s">
        <v>20</v>
      </c>
      <c r="F10" s="23"/>
      <c r="G10" s="23"/>
      <c r="H10" s="23"/>
      <c r="J10" s="23"/>
      <c r="K10" s="23"/>
      <c r="L10" s="23"/>
    </row>
    <row r="11" spans="1:12" ht="27.95" customHeight="1" x14ac:dyDescent="0.2">
      <c r="A11" s="3" t="s">
        <v>21</v>
      </c>
      <c r="B11" s="6">
        <v>6000</v>
      </c>
      <c r="C11" s="4" t="s">
        <v>19</v>
      </c>
      <c r="D11" s="5" t="s">
        <v>22</v>
      </c>
    </row>
    <row r="12" spans="1:12" ht="27.95" customHeight="1" x14ac:dyDescent="0.2">
      <c r="A12" s="3" t="s">
        <v>23</v>
      </c>
      <c r="B12" s="6">
        <v>0</v>
      </c>
      <c r="C12" s="4" t="s">
        <v>19</v>
      </c>
      <c r="D12" s="5" t="s">
        <v>24</v>
      </c>
      <c r="F12" s="22" t="str">
        <f>"ROI operativo"&amp;CHAR(10)&amp;TEXT(B29,"0.0%")</f>
        <v>ROI operativo
6.1%</v>
      </c>
      <c r="G12" s="22"/>
      <c r="H12" s="22"/>
      <c r="J12" s="22" t="str">
        <f>"Flujo operativo mensual"&amp;CHAR(10)&amp;TEXT(B33,"$#,##0")</f>
        <v>Flujo operativo mensual
$16,500</v>
      </c>
      <c r="K12" s="22"/>
      <c r="L12" s="22"/>
    </row>
    <row r="13" spans="1:12" ht="27.95" customHeight="1" x14ac:dyDescent="0.2">
      <c r="A13" s="3" t="s">
        <v>25</v>
      </c>
      <c r="B13" s="6">
        <v>0</v>
      </c>
      <c r="C13" s="4" t="s">
        <v>19</v>
      </c>
      <c r="D13" s="5" t="s">
        <v>26</v>
      </c>
      <c r="F13" s="22"/>
      <c r="G13" s="22"/>
      <c r="H13" s="22"/>
      <c r="J13" s="22"/>
      <c r="K13" s="22"/>
      <c r="L13" s="22"/>
    </row>
    <row r="14" spans="1:12" ht="27.95" customHeight="1" x14ac:dyDescent="0.2">
      <c r="A14" s="3" t="s">
        <v>27</v>
      </c>
      <c r="B14" s="6">
        <v>12000</v>
      </c>
      <c r="C14" s="4" t="s">
        <v>19</v>
      </c>
      <c r="D14" s="5" t="s">
        <v>28</v>
      </c>
      <c r="F14" s="22"/>
      <c r="G14" s="22"/>
      <c r="H14" s="22"/>
      <c r="J14" s="22"/>
      <c r="K14" s="22"/>
      <c r="L14" s="22"/>
    </row>
    <row r="15" spans="1:12" ht="27.95" customHeight="1" x14ac:dyDescent="0.2">
      <c r="A15" s="3" t="s">
        <v>29</v>
      </c>
      <c r="B15" s="6">
        <v>150000</v>
      </c>
      <c r="C15" s="4" t="s">
        <v>8</v>
      </c>
      <c r="D15" s="5" t="s">
        <v>30</v>
      </c>
    </row>
    <row r="16" spans="1:12" ht="27.95" customHeight="1" x14ac:dyDescent="0.2">
      <c r="A16" s="3" t="s">
        <v>31</v>
      </c>
      <c r="B16" s="6">
        <v>100000</v>
      </c>
      <c r="C16" s="4" t="s">
        <v>8</v>
      </c>
      <c r="D16" s="5" t="s">
        <v>32</v>
      </c>
      <c r="F16" s="24" t="str">
        <f>IF(B29&gt;=0.08,"Lectura automática: ROI operativo alto para un activo estabilizado. Revise riesgo, vacancia y sostenibilidad de la renta.",IF(B29&gt;=0.06,"Lectura automática: ROI operativo intermedio. Compare contra activos similares, liquidez y potencial de plusvalía.","Lectura automática: ROI operativo bajo. El precio puede requerir mayor justificación por ubicación, seguridad, plusvalía o perfil del inquilino."))</f>
        <v>Lectura automática: ROI operativo intermedio. Compare contra activos similares, liquidez y potencial de plusvalía.</v>
      </c>
      <c r="G16" s="24"/>
      <c r="H16" s="24"/>
      <c r="I16" s="24"/>
      <c r="J16" s="24"/>
      <c r="K16" s="24"/>
      <c r="L16" s="24"/>
    </row>
    <row r="17" spans="1:12" ht="27.95" customHeight="1" x14ac:dyDescent="0.2">
      <c r="A17" s="3" t="s">
        <v>33</v>
      </c>
      <c r="B17" s="6">
        <v>0</v>
      </c>
      <c r="C17" s="4" t="s">
        <v>8</v>
      </c>
      <c r="D17" s="5" t="s">
        <v>34</v>
      </c>
      <c r="F17" s="24"/>
      <c r="G17" s="24"/>
      <c r="H17" s="24"/>
      <c r="I17" s="24"/>
      <c r="J17" s="24"/>
      <c r="K17" s="24"/>
      <c r="L17" s="24"/>
    </row>
    <row r="18" spans="1:12" ht="27.95" customHeight="1" x14ac:dyDescent="0.2">
      <c r="A18" s="3" t="s">
        <v>35</v>
      </c>
      <c r="B18" s="7">
        <v>7.0000000000000007E-2</v>
      </c>
      <c r="C18" s="4" t="s">
        <v>16</v>
      </c>
      <c r="D18" s="5" t="s">
        <v>36</v>
      </c>
      <c r="F18" s="24"/>
      <c r="G18" s="24"/>
      <c r="H18" s="24"/>
      <c r="I18" s="24"/>
      <c r="J18" s="24"/>
      <c r="K18" s="24"/>
      <c r="L18" s="24"/>
    </row>
    <row r="20" spans="1:12" ht="21.95" customHeight="1" x14ac:dyDescent="0.2">
      <c r="A20" s="21" t="s">
        <v>37</v>
      </c>
      <c r="B20" s="21"/>
      <c r="C20" s="21"/>
      <c r="D20" s="21"/>
      <c r="F20" s="21" t="s">
        <v>38</v>
      </c>
      <c r="G20" s="21"/>
      <c r="H20" s="21"/>
    </row>
    <row r="21" spans="1:12" x14ac:dyDescent="0.2">
      <c r="A21" s="2" t="s">
        <v>39</v>
      </c>
      <c r="B21" s="2" t="s">
        <v>40</v>
      </c>
      <c r="C21" s="26" t="s">
        <v>41</v>
      </c>
      <c r="D21" s="26"/>
      <c r="F21" s="14" t="s">
        <v>42</v>
      </c>
      <c r="G21" s="14" t="s">
        <v>43</v>
      </c>
      <c r="H21" s="14" t="s">
        <v>44</v>
      </c>
    </row>
    <row r="22" spans="1:12" ht="27.95" customHeight="1" x14ac:dyDescent="0.2">
      <c r="A22" t="s">
        <v>45</v>
      </c>
      <c r="B22" s="8">
        <f>(B7+B8)*12</f>
        <v>240000</v>
      </c>
      <c r="C22" s="27" t="s">
        <v>46</v>
      </c>
      <c r="D22" s="27"/>
      <c r="F22" s="15">
        <v>0.04</v>
      </c>
      <c r="G22" s="16">
        <f>IFERROR($B$25/F22,0)</f>
        <v>4950000</v>
      </c>
      <c r="H22" s="16">
        <f>G22-$B$6</f>
        <v>1950000</v>
      </c>
    </row>
    <row r="23" spans="1:12" ht="27.95" customHeight="1" x14ac:dyDescent="0.2">
      <c r="A23" t="s">
        <v>47</v>
      </c>
      <c r="B23" s="8">
        <f>B22*(1-B9)</f>
        <v>228000</v>
      </c>
      <c r="C23" s="27" t="s">
        <v>48</v>
      </c>
      <c r="D23" s="27"/>
      <c r="F23" s="15">
        <v>0.05</v>
      </c>
      <c r="G23" s="16">
        <f>IFERROR($B$25/F23,0)</f>
        <v>3960000</v>
      </c>
      <c r="H23" s="16">
        <f>G23-$B$6</f>
        <v>960000</v>
      </c>
    </row>
    <row r="24" spans="1:12" ht="27.95" customHeight="1" x14ac:dyDescent="0.2">
      <c r="A24" t="s">
        <v>49</v>
      </c>
      <c r="B24" s="8">
        <f>SUM(B10:B14)</f>
        <v>30000</v>
      </c>
      <c r="C24" s="27" t="s">
        <v>50</v>
      </c>
      <c r="D24" s="27"/>
      <c r="F24" s="15">
        <v>0.06</v>
      </c>
      <c r="G24" s="16">
        <f>IFERROR($B$25/F24,0)</f>
        <v>3300000</v>
      </c>
      <c r="H24" s="16">
        <f>G24-$B$6</f>
        <v>300000</v>
      </c>
    </row>
    <row r="25" spans="1:12" ht="27.95" customHeight="1" x14ac:dyDescent="0.2">
      <c r="A25" s="1" t="s">
        <v>51</v>
      </c>
      <c r="B25" s="11">
        <f>B23-B24</f>
        <v>198000</v>
      </c>
      <c r="C25" s="28" t="s">
        <v>52</v>
      </c>
      <c r="D25" s="27"/>
      <c r="F25" s="15">
        <v>7.0000000000000007E-2</v>
      </c>
      <c r="G25" s="16">
        <f>IFERROR($B$25/F25,0)</f>
        <v>2828571.4285714282</v>
      </c>
      <c r="H25" s="16">
        <f>G25-$B$6</f>
        <v>-171428.57142857183</v>
      </c>
    </row>
    <row r="26" spans="1:12" ht="27.95" customHeight="1" x14ac:dyDescent="0.2">
      <c r="A26" t="s">
        <v>53</v>
      </c>
      <c r="B26" s="8">
        <f>B6+SUM(B15:B17)</f>
        <v>3250000</v>
      </c>
      <c r="C26" s="27" t="s">
        <v>54</v>
      </c>
      <c r="D26" s="27"/>
      <c r="F26" s="15">
        <v>0.08</v>
      </c>
      <c r="G26" s="16">
        <f>IFERROR($B$25/F26,0)</f>
        <v>2475000</v>
      </c>
      <c r="H26" s="16">
        <f>G26-$B$6</f>
        <v>-525000</v>
      </c>
    </row>
    <row r="27" spans="1:12" ht="27.95" customHeight="1" x14ac:dyDescent="0.2">
      <c r="A27" t="s">
        <v>55</v>
      </c>
      <c r="B27" s="9">
        <f>IFERROR(B22/B6,0)</f>
        <v>0.08</v>
      </c>
      <c r="C27" s="27" t="s">
        <v>56</v>
      </c>
      <c r="D27" s="27"/>
      <c r="F27" s="15">
        <v>0.09</v>
      </c>
      <c r="G27" s="16">
        <f>IFERROR($B$25/F27,0)</f>
        <v>2200000</v>
      </c>
      <c r="H27" s="16">
        <f>G27-$B$6</f>
        <v>-800000</v>
      </c>
    </row>
    <row r="28" spans="1:12" ht="27.95" customHeight="1" x14ac:dyDescent="0.2">
      <c r="A28" t="s">
        <v>57</v>
      </c>
      <c r="B28" s="9">
        <f>IFERROR(B25/B6,0)</f>
        <v>6.6000000000000003E-2</v>
      </c>
      <c r="C28" s="27" t="s">
        <v>58</v>
      </c>
      <c r="D28" s="27"/>
      <c r="F28" s="15">
        <v>0.1</v>
      </c>
      <c r="G28" s="16">
        <f>IFERROR($B$25/F28,0)</f>
        <v>1980000</v>
      </c>
      <c r="H28" s="16">
        <f>G28-$B$6</f>
        <v>-1020000</v>
      </c>
    </row>
    <row r="29" spans="1:12" ht="27.95" customHeight="1" x14ac:dyDescent="0.2">
      <c r="A29" s="1" t="s">
        <v>59</v>
      </c>
      <c r="B29" s="12">
        <f>IFERROR(B25/B26,0)</f>
        <v>6.092307692307692E-2</v>
      </c>
      <c r="C29" s="28" t="s">
        <v>60</v>
      </c>
      <c r="D29" s="27"/>
      <c r="F29" s="15">
        <v>0.11</v>
      </c>
      <c r="G29" s="16">
        <f>IFERROR($B$25/F29,0)</f>
        <v>1800000</v>
      </c>
      <c r="H29" s="16">
        <f>G29-$B$6</f>
        <v>-1200000</v>
      </c>
    </row>
    <row r="30" spans="1:12" ht="27.95" customHeight="1" x14ac:dyDescent="0.2">
      <c r="A30" t="s">
        <v>61</v>
      </c>
      <c r="B30" s="9">
        <f>IFERROR(B25/B6,0)</f>
        <v>6.6000000000000003E-2</v>
      </c>
      <c r="C30" s="27" t="s">
        <v>62</v>
      </c>
      <c r="D30" s="27"/>
      <c r="F30" s="15">
        <v>0.12</v>
      </c>
      <c r="G30" s="16">
        <f>IFERROR($B$25/F30,0)</f>
        <v>1650000</v>
      </c>
      <c r="H30" s="16">
        <f>G30-$B$6</f>
        <v>-1350000</v>
      </c>
    </row>
    <row r="31" spans="1:12" ht="27.95" customHeight="1" x14ac:dyDescent="0.2">
      <c r="A31" s="1" t="s">
        <v>63</v>
      </c>
      <c r="B31" s="11">
        <f>IFERROR(B25/B18,0)</f>
        <v>2828571.4285714282</v>
      </c>
      <c r="C31" s="28" t="s">
        <v>64</v>
      </c>
      <c r="D31" s="27"/>
    </row>
    <row r="32" spans="1:12" ht="27.95" customHeight="1" x14ac:dyDescent="0.2">
      <c r="A32" t="s">
        <v>65</v>
      </c>
      <c r="B32" s="8">
        <f>B31-B6</f>
        <v>-171428.57142857183</v>
      </c>
      <c r="C32" s="27" t="s">
        <v>66</v>
      </c>
      <c r="D32" s="27"/>
    </row>
    <row r="33" spans="1:4" ht="27.95" customHeight="1" x14ac:dyDescent="0.2">
      <c r="A33" t="s">
        <v>67</v>
      </c>
      <c r="B33" s="8">
        <f>B25/12</f>
        <v>16500</v>
      </c>
      <c r="C33" s="27" t="s">
        <v>68</v>
      </c>
      <c r="D33" s="27"/>
    </row>
    <row r="34" spans="1:4" ht="27.95" customHeight="1" x14ac:dyDescent="0.2">
      <c r="A34" t="s">
        <v>69</v>
      </c>
      <c r="B34" s="10">
        <f>IFERROR(B6/B22,0)</f>
        <v>12.5</v>
      </c>
      <c r="C34" s="27" t="s">
        <v>70</v>
      </c>
      <c r="D34" s="27"/>
    </row>
    <row r="37" spans="1:4" x14ac:dyDescent="0.2">
      <c r="A37" s="25" t="s">
        <v>71</v>
      </c>
      <c r="B37" s="25"/>
      <c r="C37" s="25"/>
      <c r="D37" s="25"/>
    </row>
    <row r="38" spans="1:4" x14ac:dyDescent="0.2">
      <c r="A38" s="25"/>
      <c r="B38" s="25"/>
      <c r="C38" s="25"/>
      <c r="D38" s="25"/>
    </row>
    <row r="39" spans="1:4" x14ac:dyDescent="0.2">
      <c r="A39" s="25"/>
      <c r="B39" s="25"/>
      <c r="C39" s="25"/>
      <c r="D39" s="25"/>
    </row>
    <row r="40" spans="1:4" x14ac:dyDescent="0.2">
      <c r="A40" s="25"/>
      <c r="B40" s="25"/>
      <c r="C40" s="25"/>
      <c r="D40" s="25"/>
    </row>
  </sheetData>
  <mergeCells count="27">
    <mergeCell ref="A37:D4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A1:L1"/>
    <mergeCell ref="A2:L2"/>
    <mergeCell ref="A4:D4"/>
    <mergeCell ref="A20:D20"/>
    <mergeCell ref="F4:H6"/>
    <mergeCell ref="F8:H10"/>
    <mergeCell ref="F12:H14"/>
    <mergeCell ref="J4:L6"/>
    <mergeCell ref="J8:L10"/>
    <mergeCell ref="J12:L14"/>
    <mergeCell ref="F16:L18"/>
    <mergeCell ref="F20:H20"/>
  </mergeCells>
  <conditionalFormatting sqref="B32">
    <cfRule type="cellIs" dxfId="1" priority="4" operator="greaterThanOrEqual">
      <formula>0</formula>
    </cfRule>
    <cfRule type="cellIs" dxfId="0" priority="5" operator="lessThan">
      <formula>0</formula>
    </cfRule>
  </conditionalFormatting>
  <conditionalFormatting sqref="H22:H30">
    <cfRule type="colorScale" priority="3">
      <colorScale>
        <cfvo type="min"/>
        <cfvo type="percentile" val="50"/>
        <cfvo type="max"/>
        <color rgb="FFFECACA"/>
        <color rgb="FFFEF3C7"/>
        <color rgb="FFDCFCE7"/>
      </colorScale>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
  <sheetViews>
    <sheetView zoomScaleNormal="60" zoomScaleSheetLayoutView="100" workbookViewId="0"/>
  </sheetViews>
  <sheetFormatPr defaultRowHeight="15" x14ac:dyDescent="0.2"/>
  <cols>
    <col min="1" max="1" width="27.98046875" customWidth="1"/>
    <col min="2" max="2" width="59.99609375" customWidth="1"/>
    <col min="3" max="3" width="57.9765625" customWidth="1"/>
    <col min="4" max="8" width="11.97265625" customWidth="1"/>
  </cols>
  <sheetData>
    <row r="1" spans="1:8" ht="33.950000000000003" customHeight="1" x14ac:dyDescent="0.2">
      <c r="A1" s="19" t="s">
        <v>72</v>
      </c>
      <c r="B1" s="19"/>
      <c r="C1" s="19"/>
      <c r="D1" s="19"/>
      <c r="E1" s="19"/>
      <c r="F1" s="19"/>
      <c r="G1" s="19"/>
      <c r="H1" s="19"/>
    </row>
    <row r="3" spans="1:8" x14ac:dyDescent="0.2">
      <c r="A3" s="29" t="s">
        <v>73</v>
      </c>
      <c r="B3" s="29"/>
      <c r="C3" s="29"/>
      <c r="D3" s="29"/>
      <c r="E3" s="29"/>
      <c r="F3" s="29"/>
      <c r="G3" s="29"/>
      <c r="H3" s="29"/>
    </row>
    <row r="5" spans="1:8" ht="42" customHeight="1" x14ac:dyDescent="0.2">
      <c r="A5" s="17" t="s">
        <v>74</v>
      </c>
      <c r="B5" s="18" t="s">
        <v>75</v>
      </c>
    </row>
    <row r="6" spans="1:8" ht="42" customHeight="1" x14ac:dyDescent="0.2">
      <c r="A6" s="17" t="s">
        <v>76</v>
      </c>
      <c r="B6" s="18" t="s">
        <v>77</v>
      </c>
    </row>
    <row r="7" spans="1:8" ht="42" customHeight="1" x14ac:dyDescent="0.2">
      <c r="A7" s="17" t="s">
        <v>78</v>
      </c>
      <c r="B7" s="18" t="s">
        <v>79</v>
      </c>
    </row>
    <row r="8" spans="1:8" ht="42" customHeight="1" x14ac:dyDescent="0.2">
      <c r="A8" s="17" t="s">
        <v>80</v>
      </c>
      <c r="B8" s="18" t="s">
        <v>81</v>
      </c>
    </row>
    <row r="9" spans="1:8" ht="42" customHeight="1" x14ac:dyDescent="0.2">
      <c r="A9" s="17" t="s">
        <v>82</v>
      </c>
      <c r="B9" s="18" t="s">
        <v>83</v>
      </c>
    </row>
    <row r="11" spans="1:8" x14ac:dyDescent="0.2">
      <c r="A11" s="29" t="s">
        <v>84</v>
      </c>
      <c r="B11" s="29"/>
      <c r="C11" s="29"/>
      <c r="D11" s="29"/>
      <c r="E11" s="29"/>
      <c r="F11" s="29"/>
      <c r="G11" s="29"/>
      <c r="H11" s="29"/>
    </row>
    <row r="13" spans="1:8" x14ac:dyDescent="0.2">
      <c r="A13" s="14" t="s">
        <v>39</v>
      </c>
      <c r="B13" s="14" t="s">
        <v>85</v>
      </c>
      <c r="C13" s="14" t="s">
        <v>86</v>
      </c>
    </row>
    <row r="14" spans="1:8" ht="44.1" customHeight="1" x14ac:dyDescent="0.2">
      <c r="A14" s="18" t="s">
        <v>87</v>
      </c>
      <c r="B14" s="18" t="s">
        <v>88</v>
      </c>
      <c r="C14" s="18" t="s">
        <v>89</v>
      </c>
    </row>
    <row r="15" spans="1:8" ht="44.1" customHeight="1" x14ac:dyDescent="0.2">
      <c r="A15" s="18" t="s">
        <v>90</v>
      </c>
      <c r="B15" s="18" t="s">
        <v>91</v>
      </c>
      <c r="C15" s="18" t="s">
        <v>92</v>
      </c>
    </row>
    <row r="16" spans="1:8" ht="44.1" customHeight="1" x14ac:dyDescent="0.2">
      <c r="A16" s="18" t="s">
        <v>93</v>
      </c>
      <c r="B16" s="18" t="s">
        <v>94</v>
      </c>
      <c r="C16" s="18" t="s">
        <v>95</v>
      </c>
    </row>
    <row r="17" spans="1:8" ht="44.1" customHeight="1" x14ac:dyDescent="0.2">
      <c r="A17" s="18" t="s">
        <v>96</v>
      </c>
      <c r="B17" s="18" t="s">
        <v>97</v>
      </c>
      <c r="C17" s="18" t="s">
        <v>98</v>
      </c>
    </row>
    <row r="18" spans="1:8" ht="44.1" customHeight="1" x14ac:dyDescent="0.2">
      <c r="A18" s="18" t="s">
        <v>99</v>
      </c>
      <c r="B18" s="18" t="s">
        <v>100</v>
      </c>
      <c r="C18" s="18" t="s">
        <v>101</v>
      </c>
    </row>
    <row r="19" spans="1:8" ht="44.1" customHeight="1" x14ac:dyDescent="0.2">
      <c r="A19" s="18" t="s">
        <v>102</v>
      </c>
      <c r="B19" s="18" t="s">
        <v>103</v>
      </c>
      <c r="C19" s="18" t="s">
        <v>104</v>
      </c>
    </row>
    <row r="21" spans="1:8" x14ac:dyDescent="0.2">
      <c r="A21" s="29" t="s">
        <v>105</v>
      </c>
      <c r="B21" s="29"/>
      <c r="C21" s="29"/>
      <c r="D21" s="29"/>
      <c r="E21" s="29"/>
      <c r="F21" s="29"/>
      <c r="G21" s="29"/>
      <c r="H21" s="29"/>
    </row>
    <row r="23" spans="1:8" x14ac:dyDescent="0.2">
      <c r="A23" s="13" t="s">
        <v>106</v>
      </c>
      <c r="B23" s="13" t="s">
        <v>107</v>
      </c>
    </row>
    <row r="24" spans="1:8" ht="39.950000000000003" customHeight="1" x14ac:dyDescent="0.2">
      <c r="A24" s="18" t="s">
        <v>87</v>
      </c>
      <c r="B24" s="18" t="s">
        <v>108</v>
      </c>
    </row>
    <row r="25" spans="1:8" ht="39.950000000000003" customHeight="1" x14ac:dyDescent="0.2">
      <c r="A25" s="18" t="s">
        <v>109</v>
      </c>
      <c r="B25" s="18" t="s">
        <v>110</v>
      </c>
    </row>
    <row r="26" spans="1:8" ht="39.950000000000003" customHeight="1" x14ac:dyDescent="0.2">
      <c r="A26" s="18" t="s">
        <v>99</v>
      </c>
      <c r="B26" s="18" t="s">
        <v>111</v>
      </c>
    </row>
    <row r="27" spans="1:8" ht="39.950000000000003" customHeight="1" x14ac:dyDescent="0.2">
      <c r="A27" s="18" t="s">
        <v>42</v>
      </c>
      <c r="B27" s="18" t="s">
        <v>112</v>
      </c>
    </row>
    <row r="28" spans="1:8" ht="39.950000000000003" customHeight="1" x14ac:dyDescent="0.2">
      <c r="A28" s="18" t="s">
        <v>43</v>
      </c>
      <c r="B28" s="18" t="s">
        <v>113</v>
      </c>
    </row>
    <row r="30" spans="1:8" x14ac:dyDescent="0.2">
      <c r="A30" s="30" t="s">
        <v>114</v>
      </c>
      <c r="B30" s="30"/>
      <c r="C30" s="30"/>
      <c r="D30" s="30"/>
      <c r="E30" s="30"/>
      <c r="F30" s="30"/>
      <c r="G30" s="30"/>
      <c r="H30" s="30"/>
    </row>
    <row r="31" spans="1:8" x14ac:dyDescent="0.2">
      <c r="A31" s="30"/>
      <c r="B31" s="30"/>
      <c r="C31" s="30"/>
      <c r="D31" s="30"/>
      <c r="E31" s="30"/>
      <c r="F31" s="30"/>
      <c r="G31" s="30"/>
      <c r="H31" s="30"/>
    </row>
    <row r="32" spans="1:8" x14ac:dyDescent="0.2">
      <c r="A32" s="30"/>
      <c r="B32" s="30"/>
      <c r="C32" s="30"/>
      <c r="D32" s="30"/>
      <c r="E32" s="30"/>
      <c r="F32" s="30"/>
      <c r="G32" s="30"/>
      <c r="H32" s="30"/>
    </row>
    <row r="33" spans="1:8" x14ac:dyDescent="0.2">
      <c r="A33" s="30"/>
      <c r="B33" s="30"/>
      <c r="C33" s="30"/>
      <c r="D33" s="30"/>
      <c r="E33" s="30"/>
      <c r="F33" s="30"/>
      <c r="G33" s="30"/>
      <c r="H33" s="30"/>
    </row>
  </sheetData>
  <mergeCells count="5">
    <mergeCell ref="A1:H1"/>
    <mergeCell ref="A3:H3"/>
    <mergeCell ref="A11:H11"/>
    <mergeCell ref="A21:H21"/>
    <mergeCell ref="A30:H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ScaleCrop>false</ScaleCrop>
  <HeadingPairs>
    <vt:vector size="2" baseType="variant">
      <vt:variant>
        <vt:lpstr>Hojas de cálculo</vt:lpstr>
      </vt:variant>
      <vt:variant>
        <vt:i4>2</vt:i4>
      </vt:variant>
    </vt:vector>
  </HeadingPairs>
  <TitlesOfParts>
    <vt:vector size="2" baseType="lpstr">
      <vt:lpstr>Calculadora ROI</vt:lpstr>
      <vt:lpstr>Guía y método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7RREALESTATE Arturo</dc:creator>
  <dcterms:created xsi:type="dcterms:W3CDTF">2026-07-12T13:05:47Z</dcterms:created>
</cp:coreProperties>
</file>